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05" yWindow="-105" windowWidth="20730" windowHeight="11760" firstSheet="1" activeTab="1"/>
  </bookViews>
  <sheets>
    <sheet name="Sheet1 (2)" sheetId="2" state="hidden" r:id="rId1"/>
    <sheet name="PL cap huyen" sheetId="19" r:id="rId2"/>
  </sheets>
  <definedNames>
    <definedName name="_xlnm.Print_Area" localSheetId="0">'Sheet1 (2)'!$A$1:$D$36</definedName>
    <definedName name="_xlnm.Print_Titles" localSheetId="0">'Sheet1 (2)'!$4:$4</definedName>
  </definedNames>
  <calcPr calcId="181029"/>
</workbook>
</file>

<file path=xl/calcChain.xml><?xml version="1.0" encoding="utf-8"?>
<calcChain xmlns="http://schemas.openxmlformats.org/spreadsheetml/2006/main">
  <c r="F55" i="19" l="1"/>
  <c r="F27" i="19" l="1"/>
  <c r="F26" i="19"/>
  <c r="F25" i="19"/>
  <c r="F62" i="19" l="1"/>
  <c r="F63" i="19" l="1"/>
  <c r="F61" i="19"/>
  <c r="F60" i="19"/>
  <c r="F59" i="19" s="1"/>
  <c r="F58" i="19" s="1"/>
  <c r="F52" i="19"/>
  <c r="F53" i="19"/>
  <c r="F54" i="19"/>
  <c r="F51" i="19"/>
  <c r="F50" i="19" l="1"/>
  <c r="F33" i="19"/>
  <c r="F30" i="19"/>
  <c r="F46" i="19" l="1"/>
  <c r="F45" i="19" s="1"/>
  <c r="F44" i="19"/>
  <c r="F43" i="19"/>
  <c r="F42" i="19"/>
  <c r="F41" i="19"/>
  <c r="F40" i="19"/>
  <c r="F39" i="19"/>
  <c r="F38" i="19"/>
  <c r="F37" i="19"/>
  <c r="F36" i="19"/>
  <c r="F35" i="19"/>
  <c r="F34" i="19"/>
  <c r="F29" i="19"/>
  <c r="F24" i="19"/>
  <c r="F23" i="19"/>
  <c r="F22" i="19"/>
  <c r="F21" i="19"/>
  <c r="F20" i="19"/>
  <c r="F19" i="19"/>
  <c r="F18" i="19"/>
  <c r="F17" i="19"/>
  <c r="F16" i="19"/>
  <c r="F15" i="19"/>
  <c r="F14" i="19"/>
  <c r="F13" i="19"/>
  <c r="F12" i="19"/>
  <c r="F11" i="19"/>
  <c r="F10" i="19"/>
  <c r="F9" i="19"/>
  <c r="F8" i="19" l="1"/>
  <c r="F32" i="19"/>
  <c r="F31" i="19" s="1"/>
  <c r="F28" i="19"/>
  <c r="F7" i="19" l="1"/>
  <c r="F47" i="19" l="1"/>
  <c r="F48" i="19" l="1"/>
  <c r="F49" i="19" s="1"/>
  <c r="F5" i="19" l="1"/>
  <c r="F4" i="19" s="1"/>
  <c r="C25" i="2" l="1"/>
  <c r="C24" i="2"/>
  <c r="C23" i="2" s="1"/>
  <c r="C21" i="2"/>
  <c r="C19" i="2" s="1"/>
  <c r="C20" i="2"/>
  <c r="C17" i="2"/>
  <c r="C16" i="2"/>
  <c r="C13" i="2"/>
  <c r="C12" i="2" s="1"/>
  <c r="E9" i="2"/>
  <c r="C9" i="2"/>
  <c r="C7" i="2"/>
  <c r="C5" i="2" s="1"/>
  <c r="F5" i="2" s="1"/>
  <c r="C8" i="2" l="1"/>
  <c r="C27" i="2" s="1"/>
</calcChain>
</file>

<file path=xl/sharedStrings.xml><?xml version="1.0" encoding="utf-8"?>
<sst xmlns="http://schemas.openxmlformats.org/spreadsheetml/2006/main" count="187" uniqueCount="132">
  <si>
    <t>Stt</t>
  </si>
  <si>
    <t>Nội dung chi</t>
  </si>
  <si>
    <t>Số tiền</t>
  </si>
  <si>
    <t>Ghi chú</t>
  </si>
  <si>
    <t>ĐVT: đồng</t>
  </si>
  <si>
    <t>Chi thuê lấy mẫu, phân tích mẫu nước thải, khí thải</t>
  </si>
  <si>
    <t>xã: LĐ+CBMT</t>
  </si>
  <si>
    <t>Tổng cộng</t>
  </si>
  <si>
    <t>Thuê phương tiện vận chuyển (xe, tàu ghe)</t>
  </si>
  <si>
    <t>Kế hoạch kiểm tra công tác Bảo vệ môi trường</t>
  </si>
  <si>
    <t>Thủ trưởng đơn vị</t>
  </si>
  <si>
    <t>Nguyễn Quốc Tuấn</t>
  </si>
  <si>
    <r>
      <t xml:space="preserve">      SỞ TÀI NGUYÊN VÀ MÔI TRƯỜNG
        </t>
    </r>
    <r>
      <rPr>
        <b/>
        <sz val="11"/>
        <rFont val="Times New Roman"/>
        <family val="1"/>
      </rPr>
      <t>CHI CỤC BẢO VỆ MÔI TRƯỜNG
                    Mã ĐVSDNS: 1017548</t>
    </r>
  </si>
  <si>
    <t>Chi tiền thuê phương tiện vận chuyển (12 chuyến * 1.300.000đ/chuyến)</t>
  </si>
  <si>
    <t>Thuê phương tiện vận chuyển (xe, tàu ghe: 10 chuyến)</t>
  </si>
  <si>
    <t>Chi phí thu mẫu + phân tích mẫu nước/khí/chất thải</t>
  </si>
  <si>
    <t>Kế hoạch thực hiện kiểm tra, giám sát việc triển khai thực hiện Kế hoạch số 01/KH-UBND ngày 11/01/2017 của UBND tỉnh Trà Vinh lên quan đến các hoạt động bảo vệ môi trường năm 2018.</t>
  </si>
  <si>
    <t>Thuê phương tiện đi lại (thuê xe) 32 chuyến</t>
  </si>
  <si>
    <t>Làm thêm giờ: 06 giờ/ngày; 16 ngày (50% chuyến đi vào ngày T7, CN)</t>
  </si>
  <si>
    <t xml:space="preserve">Chi phí hỗ trợ công tác phòng ngừa, ứng phó khắc phục sự cố về môi trường </t>
  </si>
  <si>
    <t>Thuê phương tiện đi lại (thuê xe)</t>
  </si>
  <si>
    <t xml:space="preserve">Hoạt động kiểm tra, rà soát các cơ sở kinh doanh, dịch vụ chưa thực hiện đề án BVMT chi tiết </t>
  </si>
  <si>
    <t>Thẩm định đề án BVMT chi tiết</t>
  </si>
  <si>
    <t xml:space="preserve">Chi phí thuê lấy và phân tích mẫu nước thải </t>
  </si>
  <si>
    <t>Trà Vinh, ngày     tháng 9 năm 2017</t>
  </si>
  <si>
    <t>Kiểm tra, xác nhận kế hoạch BVMT (35 hồ sơ); xác nhận đề án BVMT đơn giản
(20 hồ sơ)</t>
  </si>
  <si>
    <t>Phụ cấp công tác (30 chuyến PC 50.000đ; 25 chuyến PC 80.000đ)</t>
  </si>
  <si>
    <t>Chi công tác phí theo quy định tại Điểm O, khoản 2 Điều 4 Thông tư số 02/2017/TT-BTC ngày 06/01/2017 của Bộ Tài chính)</t>
  </si>
  <si>
    <t>Tiền tàu xe (80.000đ*50)</t>
  </si>
  <si>
    <t>Chi cho hội đồng thẩm định (10 hồ sơx1.520trđ)</t>
  </si>
  <si>
    <t>Tiếp tục thực hiện Chỉ thị số 15-CT-TU, Kế hoạch số 01/KH-UBND V/v hành động cải thiện cảnh quan, môi trường; chỉnh trang đô thị.</t>
  </si>
  <si>
    <t>Hoạt động được sử dụng nguồn kinh phí sự nghiệp BVMT theo quy định tại điểm n, khoản 2 Điều 4 Thông tư số 02/2017/TT-BTC ngày 06/01/2017 của Bộ Tài chính.</t>
  </si>
  <si>
    <t>Hoạt động thực hiện kiểm soát ô nhiễm môi trường tại địa phương thực hiện và được sử dụng nguồn kinh phí sự nghiệp BVMT theo quy định tại Điểm d,m khoản 2 Điều 4 Thông tư số 02/2017/TT-BTC ngày 06/01/2017 của Bộ Tài chính)</t>
  </si>
  <si>
    <t xml:space="preserve"> Chi phí thuê lấy và phân tích mẫu nước thải được sử dụng nguồn sự nghiệp BVMT theo quy định tại khoản b, mục 1, Điều 1 Nghị quyết số 28/NQ-HĐND ngày 13/7/2017: 6 đề án *5,610đ.</t>
  </si>
  <si>
    <t>Kế hoạch thực hiện kiểm tra, rà soát các cơ sở chưa thực hiện Đề án BVMT chi tiết Khoản 2 Điều 22 NĐ 18/2015/NĐ-CP ngày 14/02/2015 và được sử dụng từ nguồn sự nghiệp BVMT  theo quy định tại Điểm n, khoản 2 Điều 4 Thông tư số 02/2017/TT-BTC)</t>
  </si>
  <si>
    <t>KẾ HOẠCH THỰC HIỆN NHIỆM VỤ, KẾ HOẠCH
SỬ DỤNG NGUỒN KINH PHÍ SỰ NGHIỆP BẢO VỆ MÔI TRƯỜNG NĂM 2018</t>
  </si>
  <si>
    <t>B. Hoạt động bảo vệ môi trường:</t>
  </si>
  <si>
    <t>A. Chi cho Tổ công tác Liên ngành nghiên cứu, đánh giá công tác BVMT Trung tâm điện lực Duyên Hải (QĐ số 1348/QĐ-UBND ngày 28/7/2017: 12 chuyến/năm)</t>
  </si>
  <si>
    <t>Hoạt động sử dụng nguồn sự nghiệp BVMT theo Quyết định số 1348/QĐ-UBND ngày 28/7/2017</t>
  </si>
  <si>
    <t>Kiểm tra các công trình BVMT phục vụ giai đoạn vận hành dự án</t>
  </si>
  <si>
    <t>Đơn giá</t>
  </si>
  <si>
    <t>Số lượng</t>
  </si>
  <si>
    <t>pH</t>
  </si>
  <si>
    <t>Thuế 10%</t>
  </si>
  <si>
    <t>Nội dung công việc</t>
  </si>
  <si>
    <t>Bụi tổng</t>
  </si>
  <si>
    <t>I</t>
  </si>
  <si>
    <t>II</t>
  </si>
  <si>
    <t>Tổng dầu mỡ khoáng</t>
  </si>
  <si>
    <t>B</t>
  </si>
  <si>
    <t>Dầu mỡ động thực vật</t>
  </si>
  <si>
    <t>C</t>
  </si>
  <si>
    <t>COD</t>
  </si>
  <si>
    <t>Nhiệt độ</t>
  </si>
  <si>
    <t>A</t>
  </si>
  <si>
    <t>Salmonella</t>
  </si>
  <si>
    <t>Shigella</t>
  </si>
  <si>
    <t>Màu</t>
  </si>
  <si>
    <t>ĐVT</t>
  </si>
  <si>
    <t>Mẫu</t>
  </si>
  <si>
    <t>Chi phí thực tế</t>
  </si>
  <si>
    <t>Gửi mẫu hợp đồng phụ</t>
  </si>
  <si>
    <t>I.1</t>
  </si>
  <si>
    <t>I.2</t>
  </si>
  <si>
    <t xml:space="preserve"> Thành tiền </t>
  </si>
  <si>
    <t xml:space="preserve"> Cơ sở pháp lý </t>
  </si>
  <si>
    <t>Chi phí thu và phân tích mẫu nước thải, khí thải, chất thải</t>
  </si>
  <si>
    <t>Thông số</t>
  </si>
  <si>
    <t>Đơn giá 
(đồng)</t>
  </si>
  <si>
    <t>Thành tiền
 (đồng)</t>
  </si>
  <si>
    <t>Chi phí thu và phân tích mẫu nước thải</t>
  </si>
  <si>
    <t>Nước thải</t>
  </si>
  <si>
    <t>Mục X của Quyết định số 46/2018/QĐ-UBND 
ngày 19/12/2018 của UBND tỉnh Trà Vinh</t>
  </si>
  <si>
    <r>
      <t>BOD</t>
    </r>
    <r>
      <rPr>
        <vertAlign val="subscript"/>
        <sz val="12"/>
        <rFont val="Times New Roman"/>
        <family val="1"/>
      </rPr>
      <t>5</t>
    </r>
    <r>
      <rPr>
        <sz val="12"/>
        <rFont val="Times New Roman"/>
        <family val="1"/>
      </rPr>
      <t xml:space="preserve"> (20</t>
    </r>
    <r>
      <rPr>
        <vertAlign val="superscript"/>
        <sz val="12"/>
        <rFont val="Times New Roman"/>
        <family val="1"/>
      </rPr>
      <t>o</t>
    </r>
    <r>
      <rPr>
        <sz val="12"/>
        <rFont val="Times New Roman"/>
        <family val="1"/>
      </rPr>
      <t xml:space="preserve">C) </t>
    </r>
  </si>
  <si>
    <t>Chất rắn lơ lửng (TSS)</t>
  </si>
  <si>
    <t>Sunfua</t>
  </si>
  <si>
    <t>Amoni (tính theo N)</t>
  </si>
  <si>
    <t>Tổng nitơ (N)</t>
  </si>
  <si>
    <t>Tổng phốt pho (tính theo P)</t>
  </si>
  <si>
    <t>Nitrat (tính theo N)</t>
  </si>
  <si>
    <t>Phosphat (tính theo P)</t>
  </si>
  <si>
    <r>
      <t>Clo dư (Cl</t>
    </r>
    <r>
      <rPr>
        <vertAlign val="subscript"/>
        <sz val="12"/>
        <rFont val="Times New Roman"/>
        <family val="1"/>
      </rPr>
      <t>2</t>
    </r>
    <r>
      <rPr>
        <sz val="12"/>
        <rFont val="Times New Roman"/>
        <family val="1"/>
      </rPr>
      <t>)</t>
    </r>
  </si>
  <si>
    <t>Coliform/Tổng Coliforms</t>
  </si>
  <si>
    <t>Chi phí hợp đồng phụ</t>
  </si>
  <si>
    <t>Vibrio cholerae</t>
  </si>
  <si>
    <t>Lần/01 người</t>
  </si>
  <si>
    <t xml:space="preserve">Huyện Duyên Hải  </t>
  </si>
  <si>
    <t>Thùng</t>
  </si>
  <si>
    <t>Chi phí thu và phân tích mẫu khí thải</t>
  </si>
  <si>
    <t>Khí thải (Ống khói có đường kính &gt; 300 mm)</t>
  </si>
  <si>
    <t>Mục VIII của Quyết định số 46/2018/QĐ-UBND 
ngày 19/12/2018 của UBND tỉnh Trà Vinh</t>
  </si>
  <si>
    <t>Cacbon oxit, CO</t>
  </si>
  <si>
    <r>
      <t>Lưu huỳnh dioxit, SO</t>
    </r>
    <r>
      <rPr>
        <vertAlign val="subscript"/>
        <sz val="12"/>
        <rFont val="Times New Roman"/>
        <family val="1"/>
      </rPr>
      <t>2</t>
    </r>
  </si>
  <si>
    <r>
      <t>Nitơ oxit, NO</t>
    </r>
    <r>
      <rPr>
        <vertAlign val="subscript"/>
        <sz val="12"/>
        <rFont val="Times New Roman"/>
        <family val="1"/>
      </rPr>
      <t xml:space="preserve">x </t>
    </r>
    <r>
      <rPr>
        <sz val="12"/>
        <rFont val="Times New Roman"/>
        <family val="1"/>
      </rPr>
      <t>(tính theo NO</t>
    </r>
    <r>
      <rPr>
        <vertAlign val="subscript"/>
        <sz val="12"/>
        <rFont val="Times New Roman"/>
        <family val="1"/>
      </rPr>
      <t>2</t>
    </r>
    <r>
      <rPr>
        <sz val="12"/>
        <rFont val="Times New Roman"/>
        <family val="1"/>
      </rPr>
      <t>)</t>
    </r>
  </si>
  <si>
    <t>Axit Clohydric, HCl</t>
  </si>
  <si>
    <t>Asen và các hợp chất, tính theo As</t>
  </si>
  <si>
    <t>Cadimi và hợp chất tính theo Cadimi, Cd</t>
  </si>
  <si>
    <t>Chì và hợp chất tính theo chì, Pb</t>
  </si>
  <si>
    <t>Thủy ngân và hợp chất tính theo thủy ngân, Hg</t>
  </si>
  <si>
    <t>Đồng và hợp chất, tính theo Cu</t>
  </si>
  <si>
    <t>Kẽm và hợp chất, tính theo Zn</t>
  </si>
  <si>
    <t>Tổng Hydrocacbon, HC</t>
  </si>
  <si>
    <t>Chi phí đi lại lấy mẫu của nhà thầu phụ</t>
  </si>
  <si>
    <t>Lần/ 
4người</t>
  </si>
  <si>
    <t>Tổng cộng thành tiền</t>
  </si>
  <si>
    <t>Chi phí đi lại (công tác phí của cán bộ thu mẫu)</t>
  </si>
  <si>
    <t>Chi phí thù lao cho Đoàn kiểm tra</t>
  </si>
  <si>
    <t>Thư ký</t>
  </si>
  <si>
    <t>Trưởng đoàn kiểm tra</t>
  </si>
  <si>
    <t>Phó Trưởng đoàn kiểm tra</t>
  </si>
  <si>
    <t>Người</t>
  </si>
  <si>
    <t>Chi phí thù lao cho Hội đồng thẩm định</t>
  </si>
  <si>
    <t>Chủ tịch Hội đồng</t>
  </si>
  <si>
    <t>Phó Chủ tịch Hội đồng</t>
  </si>
  <si>
    <t>I.1.1</t>
  </si>
  <si>
    <t>I.1.2</t>
  </si>
  <si>
    <t>01 cơ sở</t>
  </si>
  <si>
    <t>Thành viên (02 người/cơ sở)</t>
  </si>
  <si>
    <t>Kiểm tra cấp Giấy phép môi trường không thành lập Hội đồng</t>
  </si>
  <si>
    <t>Cộng chi phí lấy và phân tích mẫu (I.1.1+I.1.2</t>
  </si>
  <si>
    <t>Họp hội đồng cấp Giấy phép môi trường</t>
  </si>
  <si>
    <t>Ủy viên (05 người/cơ sở)</t>
  </si>
  <si>
    <t>Quyết định số 924/QĐ-UBND ngày 02/6/2017</t>
  </si>
  <si>
    <t>(Dự trù kinh phí đai lại lấy mẫu của cán bộ lấy mẫu và của nhà thầu phụ ở huyện có đoạn đường chiều dài km nhiều nhất )</t>
  </si>
  <si>
    <t>I.3</t>
  </si>
  <si>
    <t>Chi văn phòng phẩm (Giấy in tài liệu, mực in, mực photo, bìa hộp lưu trữ hồ sơ, bìa ba dây, bìa nhựa, bao thư đựng hồ sơ, Biên lai thu phí, túi đựng hồ sơ HCC)</t>
  </si>
  <si>
    <t>Chi thực tế</t>
  </si>
  <si>
    <t>Chi văn phòng phẩm, chuyển phát nhanh</t>
  </si>
  <si>
    <t>Chi phí chuyển phát nhanh hồ sơ (Giấy mời, hồ sơ cấp phép, gửi Giấy phép đến Sở, địa phương) (6: cơ quan/thành viên Đoàn/Sở, địa phương) x 50.000 đ/ hồ sơ)</t>
  </si>
  <si>
    <t>II.1</t>
  </si>
  <si>
    <t>II.2</t>
  </si>
  <si>
    <t>PHỤ LỤC 2B
KHÁI TOÁN CHI PHÍ CHI CHO HOẠT ĐỘNG CẤP GIẤY PHÉP MÔI TRƯỜNG 01 HỒ SƠ (CẤP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</si>
</sst>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18" x14ac:knownFonts="1">
    <font>
      <sz val="11"/>
      <color theme="1"/>
      <name val="Calibri"/>
      <family val="2"/>
      <scheme val="minor"/>
    </font>
    <font>
      <sz val="11"/>
      <color theme="1"/>
      <name val="Calibri"/>
      <family val="2"/>
      <scheme val="minor"/>
    </font>
    <font>
      <sz val="11"/>
      <name val="Times New Roman"/>
      <family val="1"/>
    </font>
    <font>
      <b/>
      <sz val="11"/>
      <name val="Times New Roman"/>
      <family val="1"/>
    </font>
    <font>
      <b/>
      <sz val="14"/>
      <name val="Times New Roman"/>
      <family val="1"/>
    </font>
    <font>
      <i/>
      <sz val="12"/>
      <name val="Times New Roman"/>
      <family val="1"/>
    </font>
    <font>
      <b/>
      <sz val="12"/>
      <name val="Times New Roman"/>
      <family val="1"/>
    </font>
    <font>
      <sz val="12"/>
      <name val="Times New Roman"/>
      <family val="1"/>
    </font>
    <font>
      <b/>
      <sz val="12"/>
      <color rgb="FFFF0000"/>
      <name val="Times New Roman"/>
      <family val="1"/>
    </font>
    <font>
      <b/>
      <i/>
      <sz val="12"/>
      <name val="Times New Roman"/>
      <family val="1"/>
    </font>
    <font>
      <i/>
      <sz val="12"/>
      <color rgb="FFFF0000"/>
      <name val="Times New Roman"/>
      <family val="1"/>
    </font>
    <font>
      <i/>
      <sz val="13"/>
      <name val="Times New Roman"/>
      <family val="1"/>
    </font>
    <font>
      <b/>
      <sz val="13"/>
      <name val="Times New Roman"/>
      <family val="1"/>
    </font>
    <font>
      <vertAlign val="superscript"/>
      <sz val="12"/>
      <name val="Times New Roman"/>
      <family val="1"/>
    </font>
    <font>
      <vertAlign val="subscript"/>
      <sz val="12"/>
      <name val="Times New Roman"/>
      <family val="1"/>
    </font>
    <font>
      <b/>
      <sz val="13"/>
      <color theme="1"/>
      <name val="Times New Roman"/>
      <family val="1"/>
    </font>
    <font>
      <b/>
      <sz val="11"/>
      <color theme="1"/>
      <name val="Calibri"/>
      <family val="2"/>
      <scheme val="minor"/>
    </font>
    <font>
      <i/>
      <sz val="11"/>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144">
    <xf numFmtId="0" fontId="0" fillId="0" borderId="0" xfId="0"/>
    <xf numFmtId="0" fontId="6" fillId="2" borderId="0" xfId="0" applyFont="1" applyFill="1" applyAlignment="1">
      <alignment vertical="center"/>
    </xf>
    <xf numFmtId="0" fontId="7" fillId="2" borderId="0" xfId="0" applyFont="1" applyFill="1" applyAlignment="1">
      <alignment vertical="center"/>
    </xf>
    <xf numFmtId="0" fontId="6" fillId="2" borderId="1" xfId="0" applyFont="1" applyFill="1" applyBorder="1" applyAlignment="1">
      <alignment horizontal="center" vertical="center"/>
    </xf>
    <xf numFmtId="165" fontId="6" fillId="2" borderId="1" xfId="1" applyNumberFormat="1" applyFont="1" applyFill="1" applyBorder="1" applyAlignment="1">
      <alignment vertical="center"/>
    </xf>
    <xf numFmtId="165" fontId="7" fillId="2" borderId="0" xfId="0" applyNumberFormat="1" applyFont="1" applyFill="1" applyAlignment="1">
      <alignment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165" fontId="7" fillId="2" borderId="9" xfId="1" applyNumberFormat="1" applyFont="1" applyFill="1" applyBorder="1" applyAlignment="1">
      <alignment vertical="center"/>
    </xf>
    <xf numFmtId="0" fontId="7" fillId="2" borderId="10" xfId="0" applyFont="1" applyFill="1" applyBorder="1" applyAlignment="1">
      <alignment horizontal="center" vertical="center"/>
    </xf>
    <xf numFmtId="0" fontId="7" fillId="2" borderId="10" xfId="0" applyFont="1" applyFill="1" applyBorder="1" applyAlignment="1">
      <alignment vertical="center"/>
    </xf>
    <xf numFmtId="165" fontId="7" fillId="2" borderId="10" xfId="1" applyNumberFormat="1" applyFont="1" applyFill="1" applyBorder="1" applyAlignment="1">
      <alignment vertical="center"/>
    </xf>
    <xf numFmtId="0" fontId="8" fillId="2" borderId="1" xfId="0" applyFont="1" applyFill="1" applyBorder="1" applyAlignment="1">
      <alignment horizontal="center" vertical="center" wrapText="1"/>
    </xf>
    <xf numFmtId="0" fontId="8" fillId="2" borderId="3" xfId="0" applyFont="1" applyFill="1" applyBorder="1" applyAlignment="1">
      <alignment vertical="center" wrapText="1"/>
    </xf>
    <xf numFmtId="165" fontId="8" fillId="2" borderId="1" xfId="1" applyNumberFormat="1" applyFont="1" applyFill="1" applyBorder="1" applyAlignment="1">
      <alignment horizontal="center" vertical="center"/>
    </xf>
    <xf numFmtId="0" fontId="8" fillId="2" borderId="0" xfId="0" applyFont="1" applyFill="1" applyAlignment="1">
      <alignment vertical="center"/>
    </xf>
    <xf numFmtId="0" fontId="5" fillId="2" borderId="9" xfId="0" applyFont="1" applyFill="1" applyBorder="1" applyAlignment="1">
      <alignment vertical="center"/>
    </xf>
    <xf numFmtId="165" fontId="5" fillId="2" borderId="9" xfId="1" applyNumberFormat="1" applyFont="1" applyFill="1" applyBorder="1" applyAlignment="1">
      <alignment vertical="center"/>
    </xf>
    <xf numFmtId="0" fontId="5" fillId="2" borderId="0" xfId="0" applyFont="1" applyFill="1" applyAlignment="1">
      <alignment vertical="center"/>
    </xf>
    <xf numFmtId="0" fontId="5" fillId="2" borderId="10" xfId="0" applyFont="1" applyFill="1" applyBorder="1" applyAlignment="1">
      <alignment vertical="center"/>
    </xf>
    <xf numFmtId="165" fontId="5" fillId="2" borderId="10" xfId="1" applyNumberFormat="1" applyFont="1" applyFill="1" applyBorder="1" applyAlignment="1">
      <alignment vertical="center"/>
    </xf>
    <xf numFmtId="0" fontId="8" fillId="2" borderId="1" xfId="0" applyFont="1" applyFill="1" applyBorder="1" applyAlignment="1">
      <alignment horizontal="center" vertical="center"/>
    </xf>
    <xf numFmtId="0" fontId="8" fillId="2" borderId="1" xfId="0" applyFont="1" applyFill="1" applyBorder="1" applyAlignment="1">
      <alignment vertical="center" wrapText="1"/>
    </xf>
    <xf numFmtId="165" fontId="8" fillId="2" borderId="1" xfId="1" applyNumberFormat="1" applyFont="1" applyFill="1" applyBorder="1" applyAlignment="1">
      <alignment vertical="center"/>
    </xf>
    <xf numFmtId="0" fontId="5" fillId="2" borderId="9"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7" xfId="0" applyFont="1" applyFill="1" applyBorder="1" applyAlignment="1">
      <alignment vertical="center"/>
    </xf>
    <xf numFmtId="165" fontId="5" fillId="2" borderId="7" xfId="1" applyNumberFormat="1" applyFont="1" applyFill="1" applyBorder="1" applyAlignment="1">
      <alignment vertical="center"/>
    </xf>
    <xf numFmtId="0" fontId="5" fillId="2" borderId="10" xfId="0" applyFont="1" applyFill="1" applyBorder="1" applyAlignment="1">
      <alignment horizontal="center" vertical="center"/>
    </xf>
    <xf numFmtId="0" fontId="8" fillId="2" borderId="1" xfId="0" quotePrefix="1" applyFont="1" applyFill="1" applyBorder="1" applyAlignment="1">
      <alignment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8" fillId="0" borderId="1" xfId="0" quotePrefix="1" applyFont="1" applyBorder="1" applyAlignment="1">
      <alignment vertical="center" wrapText="1"/>
    </xf>
    <xf numFmtId="0" fontId="5" fillId="2" borderId="6" xfId="0" applyFont="1" applyFill="1" applyBorder="1" applyAlignment="1">
      <alignment horizontal="center" vertical="center"/>
    </xf>
    <xf numFmtId="0" fontId="5" fillId="0" borderId="8" xfId="0" quotePrefix="1" applyFont="1" applyBorder="1" applyAlignment="1">
      <alignment vertical="center" wrapText="1"/>
    </xf>
    <xf numFmtId="165" fontId="5" fillId="2" borderId="6" xfId="1" applyNumberFormat="1" applyFont="1" applyFill="1" applyBorder="1" applyAlignment="1">
      <alignment vertical="center"/>
    </xf>
    <xf numFmtId="0" fontId="8" fillId="2" borderId="1" xfId="0" quotePrefix="1" applyFont="1" applyFill="1" applyBorder="1" applyAlignment="1">
      <alignmen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xf>
    <xf numFmtId="165" fontId="5" fillId="2" borderId="1" xfId="1" applyNumberFormat="1" applyFont="1" applyFill="1" applyBorder="1" applyAlignment="1">
      <alignment vertical="center"/>
    </xf>
    <xf numFmtId="165" fontId="6" fillId="2" borderId="1" xfId="0" applyNumberFormat="1" applyFont="1" applyFill="1" applyBorder="1" applyAlignment="1">
      <alignment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xf>
    <xf numFmtId="165" fontId="7" fillId="2" borderId="6" xfId="1" applyNumberFormat="1" applyFont="1" applyFill="1" applyBorder="1" applyAlignment="1">
      <alignment vertical="center"/>
    </xf>
    <xf numFmtId="0" fontId="5" fillId="2" borderId="5" xfId="0" applyFont="1" applyFill="1" applyBorder="1" applyAlignment="1">
      <alignment vertical="center" wrapText="1"/>
    </xf>
    <xf numFmtId="0" fontId="6" fillId="2" borderId="6" xfId="0" applyFont="1" applyFill="1" applyBorder="1" applyAlignment="1">
      <alignment horizontal="center" vertical="center"/>
    </xf>
    <xf numFmtId="0" fontId="6" fillId="2" borderId="6" xfId="0" applyFont="1" applyFill="1" applyBorder="1" applyAlignment="1">
      <alignment vertical="center" wrapText="1"/>
    </xf>
    <xf numFmtId="165" fontId="6" fillId="2" borderId="6" xfId="1" applyNumberFormat="1" applyFont="1" applyFill="1" applyBorder="1" applyAlignment="1">
      <alignment vertical="center"/>
    </xf>
    <xf numFmtId="0" fontId="2" fillId="2" borderId="0" xfId="0" applyFont="1" applyFill="1" applyAlignment="1">
      <alignment horizontal="center" vertical="center"/>
    </xf>
    <xf numFmtId="0" fontId="9" fillId="2" borderId="1" xfId="0" applyFont="1" applyFill="1" applyBorder="1" applyAlignment="1">
      <alignment horizontal="center" vertical="center"/>
    </xf>
    <xf numFmtId="0" fontId="12" fillId="2" borderId="0" xfId="0" applyFont="1" applyFill="1" applyAlignment="1">
      <alignment vertical="center"/>
    </xf>
    <xf numFmtId="0" fontId="2" fillId="2" borderId="0" xfId="0" applyFont="1" applyFill="1" applyAlignment="1">
      <alignment vertical="center"/>
    </xf>
    <xf numFmtId="0" fontId="9" fillId="2" borderId="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7" fillId="2" borderId="9" xfId="0" applyNumberFormat="1" applyFont="1" applyFill="1" applyBorder="1" applyAlignment="1">
      <alignment horizontal="right" vertical="center"/>
    </xf>
    <xf numFmtId="0" fontId="9" fillId="2" borderId="1" xfId="0"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7" fillId="2" borderId="10" xfId="0" applyNumberFormat="1" applyFont="1" applyFill="1" applyBorder="1" applyAlignment="1">
      <alignment horizontal="right"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9" xfId="0" applyNumberFormat="1" applyFont="1" applyFill="1" applyBorder="1" applyAlignment="1">
      <alignment horizontal="center" vertical="center" wrapText="1"/>
    </xf>
    <xf numFmtId="3" fontId="9" fillId="2" borderId="1" xfId="0" applyNumberFormat="1" applyFont="1" applyFill="1" applyBorder="1" applyAlignment="1">
      <alignment horizontal="center" vertical="center"/>
    </xf>
    <xf numFmtId="0" fontId="7" fillId="2" borderId="1" xfId="0" applyFont="1" applyFill="1" applyBorder="1" applyAlignment="1">
      <alignment vertical="center"/>
    </xf>
    <xf numFmtId="0" fontId="7" fillId="2" borderId="1" xfId="0" applyFont="1" applyFill="1" applyBorder="1" applyAlignment="1">
      <alignment vertical="center" wrapText="1"/>
    </xf>
    <xf numFmtId="3" fontId="7" fillId="2" borderId="1" xfId="0" applyNumberFormat="1" applyFont="1" applyFill="1" applyBorder="1" applyAlignment="1">
      <alignment horizontal="center" vertical="center"/>
    </xf>
    <xf numFmtId="0" fontId="7" fillId="2" borderId="7" xfId="0" applyFont="1" applyFill="1" applyBorder="1" applyAlignment="1">
      <alignment vertical="center"/>
    </xf>
    <xf numFmtId="0" fontId="7" fillId="2" borderId="7" xfId="0" applyFont="1" applyFill="1" applyBorder="1" applyAlignment="1">
      <alignment horizontal="center" vertical="center" wrapText="1"/>
    </xf>
    <xf numFmtId="3" fontId="7" fillId="2" borderId="7" xfId="0" applyNumberFormat="1" applyFont="1" applyFill="1" applyBorder="1" applyAlignment="1">
      <alignment horizontal="right" vertical="center"/>
    </xf>
    <xf numFmtId="0" fontId="7" fillId="2" borderId="1" xfId="0" applyFont="1" applyFill="1" applyBorder="1" applyAlignment="1">
      <alignment horizontal="center" vertical="center"/>
    </xf>
    <xf numFmtId="3" fontId="7" fillId="2" borderId="1" xfId="0" applyNumberFormat="1" applyFont="1" applyFill="1" applyBorder="1" applyAlignment="1">
      <alignment vertical="center"/>
    </xf>
    <xf numFmtId="3" fontId="7" fillId="2" borderId="1" xfId="0" applyNumberFormat="1" applyFont="1" applyFill="1" applyBorder="1" applyAlignment="1">
      <alignment horizontal="right" vertical="center"/>
    </xf>
    <xf numFmtId="0" fontId="9" fillId="2" borderId="1" xfId="0" applyFont="1" applyFill="1" applyBorder="1" applyAlignment="1">
      <alignment vertical="center"/>
    </xf>
    <xf numFmtId="0" fontId="7" fillId="2" borderId="9" xfId="0" applyFont="1" applyFill="1" applyBorder="1" applyAlignment="1">
      <alignment horizontal="right" vertical="center" wrapText="1"/>
    </xf>
    <xf numFmtId="3" fontId="7" fillId="2" borderId="9" xfId="0" applyNumberFormat="1"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7"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 xfId="0" applyFont="1" applyFill="1" applyBorder="1" applyAlignment="1">
      <alignment horizontal="center" vertical="center" wrapText="1"/>
    </xf>
    <xf numFmtId="3" fontId="9" fillId="2" borderId="1" xfId="0" applyNumberFormat="1" applyFont="1" applyFill="1" applyBorder="1" applyAlignment="1">
      <alignment vertical="center" wrapText="1"/>
    </xf>
    <xf numFmtId="3" fontId="9" fillId="2" borderId="1" xfId="0" applyNumberFormat="1" applyFont="1" applyFill="1" applyBorder="1" applyAlignment="1">
      <alignment horizontal="right" vertical="center" wrapText="1"/>
    </xf>
    <xf numFmtId="0" fontId="9" fillId="2" borderId="2" xfId="0" applyFont="1" applyFill="1" applyBorder="1" applyAlignment="1">
      <alignment vertical="center"/>
    </xf>
    <xf numFmtId="0" fontId="7" fillId="2" borderId="3" xfId="0" applyFont="1" applyFill="1" applyBorder="1" applyAlignment="1">
      <alignment horizontal="center" vertical="center" wrapText="1"/>
    </xf>
    <xf numFmtId="0" fontId="6" fillId="2" borderId="1" xfId="0" applyFont="1" applyFill="1" applyBorder="1" applyAlignment="1">
      <alignment vertical="center"/>
    </xf>
    <xf numFmtId="0" fontId="0" fillId="2" borderId="0" xfId="0" applyFill="1" applyAlignment="1">
      <alignment vertical="center"/>
    </xf>
    <xf numFmtId="0" fontId="16" fillId="2" borderId="0" xfId="0" applyFont="1" applyFill="1" applyAlignment="1">
      <alignment vertical="center"/>
    </xf>
    <xf numFmtId="0" fontId="17" fillId="2" borderId="0" xfId="0" applyFont="1" applyFill="1" applyAlignment="1">
      <alignment vertical="center"/>
    </xf>
    <xf numFmtId="0" fontId="16" fillId="2" borderId="1" xfId="0" applyFont="1" applyFill="1" applyBorder="1" applyAlignment="1">
      <alignment vertical="center"/>
    </xf>
    <xf numFmtId="3" fontId="16" fillId="2" borderId="1" xfId="0" applyNumberFormat="1" applyFont="1" applyFill="1" applyBorder="1" applyAlignment="1">
      <alignment vertical="center"/>
    </xf>
    <xf numFmtId="0" fontId="0" fillId="2" borderId="1" xfId="0" applyFill="1" applyBorder="1" applyAlignment="1">
      <alignment vertical="center"/>
    </xf>
    <xf numFmtId="0" fontId="0" fillId="2" borderId="1" xfId="0" applyFont="1" applyFill="1" applyBorder="1" applyAlignment="1">
      <alignment vertical="center"/>
    </xf>
    <xf numFmtId="3" fontId="0" fillId="2" borderId="1" xfId="0" applyNumberFormat="1" applyFont="1" applyFill="1" applyBorder="1" applyAlignment="1">
      <alignment vertical="center"/>
    </xf>
    <xf numFmtId="3" fontId="0" fillId="2" borderId="0" xfId="0" applyNumberFormat="1" applyFill="1" applyAlignment="1">
      <alignment vertical="center"/>
    </xf>
    <xf numFmtId="0" fontId="0" fillId="2" borderId="0" xfId="0" applyFill="1" applyBorder="1" applyAlignment="1">
      <alignment vertical="center"/>
    </xf>
    <xf numFmtId="0" fontId="7" fillId="2" borderId="7" xfId="0" applyFont="1" applyFill="1" applyBorder="1" applyAlignment="1">
      <alignment vertical="center" wrapText="1"/>
    </xf>
    <xf numFmtId="0" fontId="7" fillId="2" borderId="8" xfId="0" applyFont="1" applyFill="1" applyBorder="1" applyAlignment="1">
      <alignment horizontal="center" vertical="center"/>
    </xf>
    <xf numFmtId="0" fontId="7" fillId="2" borderId="8" xfId="0" applyFont="1" applyFill="1" applyBorder="1" applyAlignment="1">
      <alignment vertical="center"/>
    </xf>
    <xf numFmtId="3" fontId="7" fillId="2" borderId="8" xfId="0" applyNumberFormat="1" applyFont="1" applyFill="1" applyBorder="1" applyAlignment="1">
      <alignment horizontal="right"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4" fillId="2" borderId="0" xfId="0" applyFont="1" applyFill="1" applyAlignment="1">
      <alignment horizontal="center" vertical="center" wrapText="1"/>
    </xf>
    <xf numFmtId="0" fontId="4" fillId="2" borderId="0" xfId="0" applyFont="1" applyFill="1" applyAlignment="1">
      <alignment horizontal="center" vertical="center"/>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2" xfId="0" applyFont="1" applyFill="1" applyBorder="1" applyAlignment="1">
      <alignment vertical="center"/>
    </xf>
    <xf numFmtId="0" fontId="6" fillId="2" borderId="3" xfId="0" applyFont="1" applyFill="1" applyBorder="1" applyAlignment="1">
      <alignment vertical="center"/>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3" xfId="0" applyFont="1" applyFill="1" applyBorder="1" applyAlignment="1">
      <alignment horizontal="left" vertical="center" wrapText="1"/>
    </xf>
    <xf numFmtId="0" fontId="9"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9" fillId="2" borderId="1"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5" fillId="2" borderId="11" xfId="0" applyFont="1" applyFill="1" applyBorder="1" applyAlignment="1">
      <alignment horizontal="center" vertical="center" wrapText="1"/>
    </xf>
    <xf numFmtId="0" fontId="15" fillId="2" borderId="1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0" fontId="9" fillId="2" borderId="1" xfId="0" applyFont="1" applyFill="1" applyBorder="1" applyAlignment="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mruColors>
      <color rgb="FF00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view="pageBreakPreview" zoomScaleNormal="85" zoomScaleSheetLayoutView="100" workbookViewId="0">
      <selection activeCell="B12" sqref="B12"/>
    </sheetView>
  </sheetViews>
  <sheetFormatPr defaultColWidth="9.28515625" defaultRowHeight="15" x14ac:dyDescent="0.25"/>
  <cols>
    <col min="1" max="1" width="6.28515625" style="51" customWidth="1"/>
    <col min="2" max="2" width="82.7109375" style="51" customWidth="1"/>
    <col min="3" max="3" width="14.28515625" style="51" customWidth="1"/>
    <col min="4" max="4" width="61.7109375" style="51" customWidth="1"/>
    <col min="5" max="5" width="9.28515625" style="51" bestFit="1" customWidth="1"/>
    <col min="6" max="6" width="13.5703125" style="51" bestFit="1" customWidth="1"/>
    <col min="7" max="16384" width="9.28515625" style="51"/>
  </cols>
  <sheetData>
    <row r="1" spans="1:6" ht="48.75" customHeight="1" x14ac:dyDescent="0.25">
      <c r="A1" s="103" t="s">
        <v>12</v>
      </c>
      <c r="B1" s="104"/>
    </row>
    <row r="2" spans="1:6" ht="42" customHeight="1" x14ac:dyDescent="0.25">
      <c r="A2" s="105" t="s">
        <v>35</v>
      </c>
      <c r="B2" s="106"/>
      <c r="C2" s="106"/>
      <c r="D2" s="106"/>
    </row>
    <row r="3" spans="1:6" x14ac:dyDescent="0.25">
      <c r="D3" s="48" t="s">
        <v>4</v>
      </c>
    </row>
    <row r="4" spans="1:6" s="1" customFormat="1" ht="33.75" customHeight="1" x14ac:dyDescent="0.25">
      <c r="A4" s="3" t="s">
        <v>0</v>
      </c>
      <c r="B4" s="3" t="s">
        <v>1</v>
      </c>
      <c r="C4" s="3" t="s">
        <v>2</v>
      </c>
      <c r="D4" s="3" t="s">
        <v>3</v>
      </c>
    </row>
    <row r="5" spans="1:6" s="2" customFormat="1" ht="43.5" customHeight="1" x14ac:dyDescent="0.25">
      <c r="A5" s="107" t="s">
        <v>37</v>
      </c>
      <c r="B5" s="108"/>
      <c r="C5" s="4">
        <f>SUM(C6:C7)</f>
        <v>30000000</v>
      </c>
      <c r="D5" s="109" t="s">
        <v>38</v>
      </c>
      <c r="F5" s="5">
        <f>C5-36000000</f>
        <v>-6000000</v>
      </c>
    </row>
    <row r="6" spans="1:6" s="2" customFormat="1" ht="30.75" customHeight="1" x14ac:dyDescent="0.25">
      <c r="A6" s="6"/>
      <c r="B6" s="7" t="s">
        <v>5</v>
      </c>
      <c r="C6" s="8">
        <v>14400000</v>
      </c>
      <c r="D6" s="110"/>
    </row>
    <row r="7" spans="1:6" s="2" customFormat="1" ht="30.75" customHeight="1" x14ac:dyDescent="0.25">
      <c r="A7" s="9"/>
      <c r="B7" s="10" t="s">
        <v>13</v>
      </c>
      <c r="C7" s="11">
        <f>12*1300000</f>
        <v>15600000</v>
      </c>
      <c r="D7" s="111"/>
    </row>
    <row r="8" spans="1:6" s="1" customFormat="1" ht="27.75" customHeight="1" x14ac:dyDescent="0.25">
      <c r="A8" s="112" t="s">
        <v>36</v>
      </c>
      <c r="B8" s="113"/>
      <c r="C8" s="4">
        <f>C9+C12+C16+C19+C22+C23+C25</f>
        <v>362000000</v>
      </c>
      <c r="D8" s="49"/>
    </row>
    <row r="9" spans="1:6" s="15" customFormat="1" ht="23.25" customHeight="1" x14ac:dyDescent="0.25">
      <c r="A9" s="12">
        <v>1</v>
      </c>
      <c r="B9" s="13" t="s">
        <v>9</v>
      </c>
      <c r="C9" s="14">
        <f>SUM(C10:C11)</f>
        <v>124000000</v>
      </c>
      <c r="D9" s="114" t="s">
        <v>32</v>
      </c>
      <c r="E9" s="15">
        <f>105*2</f>
        <v>210</v>
      </c>
      <c r="F9" s="15" t="s">
        <v>6</v>
      </c>
    </row>
    <row r="10" spans="1:6" s="18" customFormat="1" ht="42.75" customHeight="1" x14ac:dyDescent="0.25">
      <c r="A10" s="16"/>
      <c r="B10" s="16" t="s">
        <v>8</v>
      </c>
      <c r="C10" s="17">
        <v>62000000</v>
      </c>
      <c r="D10" s="115"/>
    </row>
    <row r="11" spans="1:6" s="18" customFormat="1" ht="42.75" customHeight="1" x14ac:dyDescent="0.25">
      <c r="A11" s="19"/>
      <c r="B11" s="19" t="s">
        <v>15</v>
      </c>
      <c r="C11" s="20">
        <v>62000000</v>
      </c>
      <c r="D11" s="116"/>
    </row>
    <row r="12" spans="1:6" s="15" customFormat="1" ht="40.5" customHeight="1" x14ac:dyDescent="0.25">
      <c r="A12" s="21">
        <v>2</v>
      </c>
      <c r="B12" s="22" t="s">
        <v>39</v>
      </c>
      <c r="C12" s="23">
        <f>C13+C14+C15</f>
        <v>73500000</v>
      </c>
      <c r="D12" s="109" t="s">
        <v>31</v>
      </c>
    </row>
    <row r="13" spans="1:6" s="18" customFormat="1" ht="33.75" customHeight="1" x14ac:dyDescent="0.25">
      <c r="A13" s="24"/>
      <c r="B13" s="16" t="s">
        <v>29</v>
      </c>
      <c r="C13" s="17">
        <f>10*1520000</f>
        <v>15200000</v>
      </c>
      <c r="D13" s="110"/>
    </row>
    <row r="14" spans="1:6" s="18" customFormat="1" ht="33.75" customHeight="1" x14ac:dyDescent="0.25">
      <c r="A14" s="25"/>
      <c r="B14" s="26" t="s">
        <v>14</v>
      </c>
      <c r="C14" s="27">
        <v>14000000</v>
      </c>
      <c r="D14" s="110"/>
    </row>
    <row r="15" spans="1:6" s="18" customFormat="1" ht="33.75" customHeight="1" x14ac:dyDescent="0.25">
      <c r="A15" s="28"/>
      <c r="B15" s="19" t="s">
        <v>15</v>
      </c>
      <c r="C15" s="20">
        <v>44300000</v>
      </c>
      <c r="D15" s="111"/>
    </row>
    <row r="16" spans="1:6" s="15" customFormat="1" ht="57.75" customHeight="1" x14ac:dyDescent="0.25">
      <c r="A16" s="21">
        <v>3</v>
      </c>
      <c r="B16" s="29" t="s">
        <v>16</v>
      </c>
      <c r="C16" s="23">
        <f>C17+C18</f>
        <v>47600000</v>
      </c>
      <c r="D16" s="119" t="s">
        <v>30</v>
      </c>
    </row>
    <row r="17" spans="1:4" s="2" customFormat="1" ht="24.75" customHeight="1" x14ac:dyDescent="0.25">
      <c r="A17" s="6"/>
      <c r="B17" s="30" t="s">
        <v>17</v>
      </c>
      <c r="C17" s="8">
        <f>32*1300000</f>
        <v>41600000</v>
      </c>
      <c r="D17" s="120"/>
    </row>
    <row r="18" spans="1:4" s="2" customFormat="1" ht="24.75" customHeight="1" x14ac:dyDescent="0.25">
      <c r="A18" s="9"/>
      <c r="B18" s="31" t="s">
        <v>18</v>
      </c>
      <c r="C18" s="11">
        <v>6000000</v>
      </c>
      <c r="D18" s="121"/>
    </row>
    <row r="19" spans="1:4" s="1" customFormat="1" ht="57" customHeight="1" x14ac:dyDescent="0.25">
      <c r="A19" s="45">
        <v>4</v>
      </c>
      <c r="B19" s="46" t="s">
        <v>25</v>
      </c>
      <c r="C19" s="47">
        <f>C20+C21</f>
        <v>7900000</v>
      </c>
      <c r="D19" s="109" t="s">
        <v>27</v>
      </c>
    </row>
    <row r="20" spans="1:4" s="2" customFormat="1" ht="24.75" customHeight="1" x14ac:dyDescent="0.25">
      <c r="A20" s="42"/>
      <c r="B20" s="41" t="s">
        <v>28</v>
      </c>
      <c r="C20" s="43">
        <f>55*80000</f>
        <v>4400000</v>
      </c>
      <c r="D20" s="110"/>
    </row>
    <row r="21" spans="1:4" s="2" customFormat="1" ht="24.75" customHeight="1" x14ac:dyDescent="0.25">
      <c r="A21" s="42"/>
      <c r="B21" s="41" t="s">
        <v>26</v>
      </c>
      <c r="C21" s="43">
        <f>(30*50000)+(25*80000)</f>
        <v>3500000</v>
      </c>
      <c r="D21" s="111"/>
    </row>
    <row r="22" spans="1:4" s="15" customFormat="1" ht="35.25" customHeight="1" x14ac:dyDescent="0.25">
      <c r="A22" s="21">
        <v>5</v>
      </c>
      <c r="B22" s="29" t="s">
        <v>19</v>
      </c>
      <c r="C22" s="23">
        <v>63000000</v>
      </c>
      <c r="D22" s="44"/>
    </row>
    <row r="23" spans="1:4" s="15" customFormat="1" ht="91.5" customHeight="1" x14ac:dyDescent="0.25">
      <c r="A23" s="21">
        <v>6</v>
      </c>
      <c r="B23" s="32" t="s">
        <v>21</v>
      </c>
      <c r="C23" s="23">
        <f>C24</f>
        <v>13000000</v>
      </c>
      <c r="D23" s="114" t="s">
        <v>34</v>
      </c>
    </row>
    <row r="24" spans="1:4" s="18" customFormat="1" ht="21" customHeight="1" x14ac:dyDescent="0.25">
      <c r="A24" s="33"/>
      <c r="B24" s="34" t="s">
        <v>20</v>
      </c>
      <c r="C24" s="35">
        <f>1300000*10</f>
        <v>13000000</v>
      </c>
      <c r="D24" s="116"/>
    </row>
    <row r="25" spans="1:4" s="15" customFormat="1" ht="33.75" customHeight="1" x14ac:dyDescent="0.25">
      <c r="A25" s="21">
        <v>7</v>
      </c>
      <c r="B25" s="36" t="s">
        <v>22</v>
      </c>
      <c r="C25" s="23">
        <f>C26</f>
        <v>33000000</v>
      </c>
      <c r="D25" s="109" t="s">
        <v>33</v>
      </c>
    </row>
    <row r="26" spans="1:4" s="18" customFormat="1" ht="37.5" customHeight="1" x14ac:dyDescent="0.25">
      <c r="A26" s="37"/>
      <c r="B26" s="38" t="s">
        <v>23</v>
      </c>
      <c r="C26" s="39">
        <v>33000000</v>
      </c>
      <c r="D26" s="111"/>
    </row>
    <row r="27" spans="1:4" s="2" customFormat="1" ht="27" customHeight="1" x14ac:dyDescent="0.25">
      <c r="A27" s="101" t="s">
        <v>7</v>
      </c>
      <c r="B27" s="102"/>
      <c r="C27" s="40">
        <f>C5+C8</f>
        <v>392000000</v>
      </c>
      <c r="D27" s="41"/>
    </row>
    <row r="29" spans="1:4" ht="16.5" x14ac:dyDescent="0.25">
      <c r="C29" s="117" t="s">
        <v>24</v>
      </c>
      <c r="D29" s="117"/>
    </row>
    <row r="30" spans="1:4" ht="16.5" x14ac:dyDescent="0.25">
      <c r="C30" s="118" t="s">
        <v>10</v>
      </c>
      <c r="D30" s="118"/>
    </row>
    <row r="31" spans="1:4" ht="16.5" x14ac:dyDescent="0.25">
      <c r="C31" s="50"/>
      <c r="D31" s="50"/>
    </row>
    <row r="32" spans="1:4" ht="16.5" x14ac:dyDescent="0.25">
      <c r="C32" s="50"/>
      <c r="D32" s="50"/>
    </row>
    <row r="33" spans="3:4" ht="16.5" x14ac:dyDescent="0.25">
      <c r="C33" s="50"/>
      <c r="D33" s="50"/>
    </row>
    <row r="34" spans="3:4" ht="16.5" x14ac:dyDescent="0.25">
      <c r="C34" s="50"/>
      <c r="D34" s="50"/>
    </row>
    <row r="35" spans="3:4" ht="16.5" x14ac:dyDescent="0.25">
      <c r="C35" s="50"/>
      <c r="D35" s="50"/>
    </row>
    <row r="36" spans="3:4" ht="16.5" x14ac:dyDescent="0.25">
      <c r="C36" s="118" t="s">
        <v>11</v>
      </c>
      <c r="D36" s="118"/>
    </row>
    <row r="37" spans="3:4" ht="15.75" x14ac:dyDescent="0.25">
      <c r="C37" s="2"/>
      <c r="D37" s="2"/>
    </row>
    <row r="38" spans="3:4" ht="15.75" x14ac:dyDescent="0.25">
      <c r="C38" s="2"/>
      <c r="D38" s="2"/>
    </row>
  </sheetData>
  <mergeCells count="15">
    <mergeCell ref="C29:D29"/>
    <mergeCell ref="C30:D30"/>
    <mergeCell ref="C36:D36"/>
    <mergeCell ref="D12:D15"/>
    <mergeCell ref="D16:D18"/>
    <mergeCell ref="D19:D21"/>
    <mergeCell ref="D23:D24"/>
    <mergeCell ref="D25:D26"/>
    <mergeCell ref="A27:B27"/>
    <mergeCell ref="A1:B1"/>
    <mergeCell ref="A2:D2"/>
    <mergeCell ref="A5:B5"/>
    <mergeCell ref="D5:D7"/>
    <mergeCell ref="A8:B8"/>
    <mergeCell ref="D9:D11"/>
  </mergeCells>
  <pageMargins left="0.35" right="0.16" top="0.32" bottom="0.42" header="0.22" footer="0.16"/>
  <pageSetup paperSize="9" scale="84" orientation="landscape" r:id="rId1"/>
  <rowBreaks count="1" manualBreakCount="1">
    <brk id="18"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67"/>
  <sheetViews>
    <sheetView tabSelected="1" topLeftCell="A55" zoomScale="85" zoomScaleNormal="85" workbookViewId="0">
      <selection activeCell="E60" sqref="E60"/>
    </sheetView>
  </sheetViews>
  <sheetFormatPr defaultColWidth="8.85546875" defaultRowHeight="15" x14ac:dyDescent="0.25"/>
  <cols>
    <col min="1" max="1" width="8.85546875" style="87"/>
    <col min="2" max="2" width="50" style="87" customWidth="1"/>
    <col min="3" max="3" width="12.7109375" style="87" customWidth="1"/>
    <col min="4" max="4" width="10.7109375" style="87" customWidth="1"/>
    <col min="5" max="5" width="13.7109375" style="95" customWidth="1"/>
    <col min="6" max="6" width="15.28515625" style="95" customWidth="1"/>
    <col min="7" max="7" width="33.7109375" style="87" customWidth="1"/>
    <col min="8" max="16384" width="8.85546875" style="87"/>
  </cols>
  <sheetData>
    <row r="1" spans="1:7" ht="39.75" customHeight="1" x14ac:dyDescent="0.25">
      <c r="A1" s="133" t="s">
        <v>131</v>
      </c>
      <c r="B1" s="134"/>
      <c r="C1" s="134"/>
      <c r="D1" s="134"/>
      <c r="E1" s="134"/>
      <c r="F1" s="134"/>
      <c r="G1" s="134"/>
    </row>
    <row r="2" spans="1:7" s="88" customFormat="1" x14ac:dyDescent="0.25">
      <c r="A2" s="135" t="s">
        <v>0</v>
      </c>
      <c r="B2" s="137" t="s">
        <v>44</v>
      </c>
      <c r="C2" s="137"/>
      <c r="D2" s="138" t="s">
        <v>41</v>
      </c>
      <c r="E2" s="139" t="s">
        <v>40</v>
      </c>
      <c r="F2" s="139" t="s">
        <v>64</v>
      </c>
      <c r="G2" s="138" t="s">
        <v>65</v>
      </c>
    </row>
    <row r="3" spans="1:7" s="88" customFormat="1" x14ac:dyDescent="0.25">
      <c r="A3" s="136"/>
      <c r="B3" s="137"/>
      <c r="C3" s="137"/>
      <c r="D3" s="138"/>
      <c r="E3" s="139"/>
      <c r="F3" s="139"/>
      <c r="G3" s="138"/>
    </row>
    <row r="4" spans="1:7" s="89" customFormat="1" ht="25.9" customHeight="1" x14ac:dyDescent="0.25">
      <c r="A4" s="63" t="s">
        <v>46</v>
      </c>
      <c r="B4" s="131" t="s">
        <v>118</v>
      </c>
      <c r="C4" s="132"/>
      <c r="D4" s="63" t="s">
        <v>116</v>
      </c>
      <c r="E4" s="55"/>
      <c r="F4" s="55">
        <f>F5+F50</f>
        <v>19239242.199999999</v>
      </c>
      <c r="G4" s="62"/>
    </row>
    <row r="5" spans="1:7" s="88" customFormat="1" ht="27.6" customHeight="1" x14ac:dyDescent="0.25">
      <c r="A5" s="57" t="s">
        <v>62</v>
      </c>
      <c r="B5" s="130" t="s">
        <v>66</v>
      </c>
      <c r="C5" s="130"/>
      <c r="D5" s="130"/>
      <c r="E5" s="58"/>
      <c r="F5" s="58">
        <f>F49</f>
        <v>17719242.199999999</v>
      </c>
      <c r="G5" s="52"/>
    </row>
    <row r="6" spans="1:7" s="88" customFormat="1" ht="31.5" x14ac:dyDescent="0.25">
      <c r="A6" s="63"/>
      <c r="B6" s="63" t="s">
        <v>67</v>
      </c>
      <c r="C6" s="62" t="s">
        <v>58</v>
      </c>
      <c r="D6" s="63" t="s">
        <v>41</v>
      </c>
      <c r="E6" s="64" t="s">
        <v>68</v>
      </c>
      <c r="F6" s="64" t="s">
        <v>69</v>
      </c>
      <c r="G6" s="63"/>
    </row>
    <row r="7" spans="1:7" ht="28.15" customHeight="1" x14ac:dyDescent="0.25">
      <c r="A7" s="57" t="s">
        <v>114</v>
      </c>
      <c r="B7" s="140" t="s">
        <v>70</v>
      </c>
      <c r="C7" s="140"/>
      <c r="D7" s="57"/>
      <c r="E7" s="65"/>
      <c r="F7" s="65">
        <f>F8+F28+F30</f>
        <v>5458552</v>
      </c>
      <c r="G7" s="72"/>
    </row>
    <row r="8" spans="1:7" s="88" customFormat="1" ht="28.15" customHeight="1" x14ac:dyDescent="0.25">
      <c r="A8" s="72" t="s">
        <v>54</v>
      </c>
      <c r="B8" s="66" t="s">
        <v>71</v>
      </c>
      <c r="C8" s="67"/>
      <c r="D8" s="72"/>
      <c r="E8" s="68"/>
      <c r="F8" s="68">
        <f>SUM(F9:F27)</f>
        <v>5094292</v>
      </c>
      <c r="G8" s="57"/>
    </row>
    <row r="9" spans="1:7" ht="28.15" customHeight="1" x14ac:dyDescent="0.25">
      <c r="A9" s="80">
        <v>1</v>
      </c>
      <c r="B9" s="7" t="s">
        <v>53</v>
      </c>
      <c r="C9" s="53" t="s">
        <v>59</v>
      </c>
      <c r="D9" s="80">
        <v>1</v>
      </c>
      <c r="E9" s="56">
        <v>61947</v>
      </c>
      <c r="F9" s="56">
        <f>D9*E9</f>
        <v>61947</v>
      </c>
      <c r="G9" s="141" t="s">
        <v>72</v>
      </c>
    </row>
    <row r="10" spans="1:7" ht="22.9" customHeight="1" x14ac:dyDescent="0.25">
      <c r="A10" s="79">
        <v>2</v>
      </c>
      <c r="B10" s="69" t="s">
        <v>57</v>
      </c>
      <c r="C10" s="70" t="s">
        <v>59</v>
      </c>
      <c r="D10" s="79">
        <v>1</v>
      </c>
      <c r="E10" s="71">
        <v>49715</v>
      </c>
      <c r="F10" s="71">
        <f t="shared" ref="F10:F24" si="0">D10*E10</f>
        <v>49715</v>
      </c>
      <c r="G10" s="142"/>
    </row>
    <row r="11" spans="1:7" ht="22.9" customHeight="1" x14ac:dyDescent="0.25">
      <c r="A11" s="79">
        <v>3</v>
      </c>
      <c r="B11" s="69" t="s">
        <v>42</v>
      </c>
      <c r="C11" s="70" t="s">
        <v>59</v>
      </c>
      <c r="D11" s="79">
        <v>1</v>
      </c>
      <c r="E11" s="71">
        <v>63567</v>
      </c>
      <c r="F11" s="71">
        <f t="shared" si="0"/>
        <v>63567</v>
      </c>
      <c r="G11" s="142"/>
    </row>
    <row r="12" spans="1:7" ht="22.9" customHeight="1" x14ac:dyDescent="0.25">
      <c r="A12" s="79">
        <v>4</v>
      </c>
      <c r="B12" s="69" t="s">
        <v>73</v>
      </c>
      <c r="C12" s="70" t="s">
        <v>59</v>
      </c>
      <c r="D12" s="79">
        <v>1</v>
      </c>
      <c r="E12" s="71">
        <v>184232</v>
      </c>
      <c r="F12" s="71">
        <f>D12*E12</f>
        <v>184232</v>
      </c>
      <c r="G12" s="142"/>
    </row>
    <row r="13" spans="1:7" ht="22.9" customHeight="1" x14ac:dyDescent="0.25">
      <c r="A13" s="79">
        <v>5</v>
      </c>
      <c r="B13" s="69" t="s">
        <v>52</v>
      </c>
      <c r="C13" s="70" t="s">
        <v>59</v>
      </c>
      <c r="D13" s="79">
        <v>1</v>
      </c>
      <c r="E13" s="71">
        <v>195775</v>
      </c>
      <c r="F13" s="71">
        <f t="shared" si="0"/>
        <v>195775</v>
      </c>
      <c r="G13" s="142"/>
    </row>
    <row r="14" spans="1:7" ht="22.9" customHeight="1" x14ac:dyDescent="0.25">
      <c r="A14" s="79">
        <v>6</v>
      </c>
      <c r="B14" s="69" t="s">
        <v>74</v>
      </c>
      <c r="C14" s="70" t="s">
        <v>59</v>
      </c>
      <c r="D14" s="79">
        <v>1</v>
      </c>
      <c r="E14" s="71">
        <v>219403</v>
      </c>
      <c r="F14" s="71">
        <f t="shared" si="0"/>
        <v>219403</v>
      </c>
      <c r="G14" s="142"/>
    </row>
    <row r="15" spans="1:7" ht="22.9" customHeight="1" x14ac:dyDescent="0.25">
      <c r="A15" s="79">
        <v>7</v>
      </c>
      <c r="B15" s="69" t="s">
        <v>48</v>
      </c>
      <c r="C15" s="70" t="s">
        <v>59</v>
      </c>
      <c r="D15" s="79">
        <v>1</v>
      </c>
      <c r="E15" s="71">
        <v>467926</v>
      </c>
      <c r="F15" s="71">
        <f t="shared" si="0"/>
        <v>467926</v>
      </c>
      <c r="G15" s="142"/>
    </row>
    <row r="16" spans="1:7" ht="22.9" customHeight="1" x14ac:dyDescent="0.25">
      <c r="A16" s="79">
        <v>8</v>
      </c>
      <c r="B16" s="69" t="s">
        <v>50</v>
      </c>
      <c r="C16" s="70" t="s">
        <v>59</v>
      </c>
      <c r="D16" s="79">
        <v>1</v>
      </c>
      <c r="E16" s="71">
        <v>467926</v>
      </c>
      <c r="F16" s="71">
        <f t="shared" si="0"/>
        <v>467926</v>
      </c>
      <c r="G16" s="142"/>
    </row>
    <row r="17" spans="1:7" ht="22.9" customHeight="1" x14ac:dyDescent="0.25">
      <c r="A17" s="79">
        <v>9</v>
      </c>
      <c r="B17" s="69" t="s">
        <v>75</v>
      </c>
      <c r="C17" s="70" t="s">
        <v>59</v>
      </c>
      <c r="D17" s="79">
        <v>1</v>
      </c>
      <c r="E17" s="71">
        <v>212872</v>
      </c>
      <c r="F17" s="71">
        <f t="shared" si="0"/>
        <v>212872</v>
      </c>
      <c r="G17" s="142"/>
    </row>
    <row r="18" spans="1:7" ht="22.9" customHeight="1" x14ac:dyDescent="0.25">
      <c r="A18" s="79">
        <v>10</v>
      </c>
      <c r="B18" s="69" t="s">
        <v>76</v>
      </c>
      <c r="C18" s="70" t="s">
        <v>59</v>
      </c>
      <c r="D18" s="79">
        <v>1</v>
      </c>
      <c r="E18" s="71">
        <v>189193</v>
      </c>
      <c r="F18" s="71">
        <f t="shared" si="0"/>
        <v>189193</v>
      </c>
      <c r="G18" s="142"/>
    </row>
    <row r="19" spans="1:7" ht="22.9" customHeight="1" x14ac:dyDescent="0.25">
      <c r="A19" s="79">
        <v>11</v>
      </c>
      <c r="B19" s="69" t="s">
        <v>77</v>
      </c>
      <c r="C19" s="70" t="s">
        <v>59</v>
      </c>
      <c r="D19" s="79">
        <v>1</v>
      </c>
      <c r="E19" s="71">
        <v>318725</v>
      </c>
      <c r="F19" s="71">
        <f t="shared" si="0"/>
        <v>318725</v>
      </c>
      <c r="G19" s="142"/>
    </row>
    <row r="20" spans="1:7" ht="22.9" customHeight="1" x14ac:dyDescent="0.25">
      <c r="A20" s="79">
        <v>12</v>
      </c>
      <c r="B20" s="69" t="s">
        <v>78</v>
      </c>
      <c r="C20" s="70" t="s">
        <v>59</v>
      </c>
      <c r="D20" s="79">
        <v>1</v>
      </c>
      <c r="E20" s="71">
        <v>310581</v>
      </c>
      <c r="F20" s="71">
        <f t="shared" si="0"/>
        <v>310581</v>
      </c>
      <c r="G20" s="142"/>
    </row>
    <row r="21" spans="1:7" ht="22.9" customHeight="1" x14ac:dyDescent="0.25">
      <c r="A21" s="79">
        <v>13</v>
      </c>
      <c r="B21" s="69" t="s">
        <v>79</v>
      </c>
      <c r="C21" s="70" t="s">
        <v>59</v>
      </c>
      <c r="D21" s="79">
        <v>1</v>
      </c>
      <c r="E21" s="71">
        <v>317654</v>
      </c>
      <c r="F21" s="71">
        <f t="shared" si="0"/>
        <v>317654</v>
      </c>
      <c r="G21" s="142"/>
    </row>
    <row r="22" spans="1:7" ht="22.9" customHeight="1" x14ac:dyDescent="0.25">
      <c r="A22" s="79">
        <v>14</v>
      </c>
      <c r="B22" s="69" t="s">
        <v>80</v>
      </c>
      <c r="C22" s="70" t="s">
        <v>59</v>
      </c>
      <c r="D22" s="79">
        <v>1</v>
      </c>
      <c r="E22" s="71">
        <v>271234</v>
      </c>
      <c r="F22" s="71">
        <f t="shared" si="0"/>
        <v>271234</v>
      </c>
      <c r="G22" s="142"/>
    </row>
    <row r="23" spans="1:7" ht="22.9" customHeight="1" x14ac:dyDescent="0.25">
      <c r="A23" s="79">
        <v>15</v>
      </c>
      <c r="B23" s="69" t="s">
        <v>81</v>
      </c>
      <c r="C23" s="70" t="s">
        <v>59</v>
      </c>
      <c r="D23" s="79">
        <v>1</v>
      </c>
      <c r="E23" s="71">
        <v>346699</v>
      </c>
      <c r="F23" s="71">
        <f t="shared" si="0"/>
        <v>346699</v>
      </c>
      <c r="G23" s="142"/>
    </row>
    <row r="24" spans="1:7" ht="22.9" customHeight="1" x14ac:dyDescent="0.25">
      <c r="A24" s="9">
        <v>16</v>
      </c>
      <c r="B24" s="10" t="s">
        <v>82</v>
      </c>
      <c r="C24" s="54" t="s">
        <v>59</v>
      </c>
      <c r="D24" s="9">
        <v>1</v>
      </c>
      <c r="E24" s="59">
        <v>816843</v>
      </c>
      <c r="F24" s="59">
        <f t="shared" si="0"/>
        <v>816843</v>
      </c>
      <c r="G24" s="142"/>
    </row>
    <row r="25" spans="1:7" ht="22.9" customHeight="1" x14ac:dyDescent="0.25">
      <c r="A25" s="98">
        <v>17</v>
      </c>
      <c r="B25" s="99" t="s">
        <v>55</v>
      </c>
      <c r="C25" s="78" t="s">
        <v>59</v>
      </c>
      <c r="D25" s="98">
        <v>1</v>
      </c>
      <c r="E25" s="100">
        <v>200000</v>
      </c>
      <c r="F25" s="100">
        <f>D25*E25</f>
        <v>200000</v>
      </c>
      <c r="G25" s="142" t="s">
        <v>83</v>
      </c>
    </row>
    <row r="26" spans="1:7" ht="22.9" customHeight="1" x14ac:dyDescent="0.25">
      <c r="A26" s="79">
        <v>18</v>
      </c>
      <c r="B26" s="69" t="s">
        <v>56</v>
      </c>
      <c r="C26" s="70" t="s">
        <v>59</v>
      </c>
      <c r="D26" s="79">
        <v>1</v>
      </c>
      <c r="E26" s="71">
        <v>200000</v>
      </c>
      <c r="F26" s="71">
        <f>D26*E26</f>
        <v>200000</v>
      </c>
      <c r="G26" s="142"/>
    </row>
    <row r="27" spans="1:7" ht="22.9" customHeight="1" x14ac:dyDescent="0.25">
      <c r="A27" s="9">
        <v>19</v>
      </c>
      <c r="B27" s="10" t="s">
        <v>84</v>
      </c>
      <c r="C27" s="54" t="s">
        <v>59</v>
      </c>
      <c r="D27" s="9">
        <v>1</v>
      </c>
      <c r="E27" s="59">
        <v>200000</v>
      </c>
      <c r="F27" s="59">
        <f>D27*E27</f>
        <v>200000</v>
      </c>
      <c r="G27" s="142"/>
    </row>
    <row r="28" spans="1:7" ht="33.75" customHeight="1" x14ac:dyDescent="0.25">
      <c r="A28" s="72" t="s">
        <v>49</v>
      </c>
      <c r="B28" s="66" t="s">
        <v>105</v>
      </c>
      <c r="C28" s="67"/>
      <c r="D28" s="66"/>
      <c r="E28" s="73"/>
      <c r="F28" s="74">
        <f>SUM(F29:F29)</f>
        <v>266260</v>
      </c>
      <c r="G28" s="72"/>
    </row>
    <row r="29" spans="1:7" ht="15.75" x14ac:dyDescent="0.25">
      <c r="A29" s="79"/>
      <c r="B29" s="69" t="s">
        <v>86</v>
      </c>
      <c r="C29" s="70" t="s">
        <v>85</v>
      </c>
      <c r="D29" s="79">
        <v>1</v>
      </c>
      <c r="E29" s="71">
        <v>266260</v>
      </c>
      <c r="F29" s="71">
        <f t="shared" ref="F29" si="1">E29*D29</f>
        <v>266260</v>
      </c>
      <c r="G29" s="60"/>
    </row>
    <row r="30" spans="1:7" ht="22.5" customHeight="1" x14ac:dyDescent="0.25">
      <c r="A30" s="9" t="s">
        <v>51</v>
      </c>
      <c r="B30" s="10" t="s">
        <v>61</v>
      </c>
      <c r="C30" s="54" t="s">
        <v>87</v>
      </c>
      <c r="D30" s="9">
        <v>1</v>
      </c>
      <c r="E30" s="59">
        <v>98000</v>
      </c>
      <c r="F30" s="59">
        <f>E30*D30</f>
        <v>98000</v>
      </c>
      <c r="G30" s="9" t="s">
        <v>60</v>
      </c>
    </row>
    <row r="31" spans="1:7" ht="15.75" x14ac:dyDescent="0.25">
      <c r="A31" s="57" t="s">
        <v>115</v>
      </c>
      <c r="B31" s="75" t="s">
        <v>88</v>
      </c>
      <c r="C31" s="52"/>
      <c r="D31" s="57"/>
      <c r="E31" s="65"/>
      <c r="F31" s="65">
        <f>F32+F45</f>
        <v>10649850</v>
      </c>
      <c r="G31" s="37"/>
    </row>
    <row r="32" spans="1:7" ht="25.15" customHeight="1" x14ac:dyDescent="0.25">
      <c r="A32" s="80" t="s">
        <v>54</v>
      </c>
      <c r="B32" s="7" t="s">
        <v>89</v>
      </c>
      <c r="C32" s="76"/>
      <c r="D32" s="80"/>
      <c r="E32" s="77"/>
      <c r="F32" s="77">
        <f>SUM(F33:F44)</f>
        <v>6499850</v>
      </c>
      <c r="G32" s="119" t="s">
        <v>90</v>
      </c>
    </row>
    <row r="33" spans="1:7" ht="25.15" customHeight="1" x14ac:dyDescent="0.25">
      <c r="A33" s="79">
        <v>1</v>
      </c>
      <c r="B33" s="69" t="s">
        <v>45</v>
      </c>
      <c r="C33" s="70" t="s">
        <v>59</v>
      </c>
      <c r="D33" s="79">
        <v>1</v>
      </c>
      <c r="E33" s="71">
        <v>1866907</v>
      </c>
      <c r="F33" s="71">
        <f>D33*E33</f>
        <v>1866907</v>
      </c>
      <c r="G33" s="120"/>
    </row>
    <row r="34" spans="1:7" ht="25.15" customHeight="1" x14ac:dyDescent="0.25">
      <c r="A34" s="79">
        <v>2</v>
      </c>
      <c r="B34" s="69" t="s">
        <v>91</v>
      </c>
      <c r="C34" s="70" t="s">
        <v>59</v>
      </c>
      <c r="D34" s="79">
        <v>1</v>
      </c>
      <c r="E34" s="71">
        <v>573289</v>
      </c>
      <c r="F34" s="71">
        <f t="shared" ref="F34:F44" si="2">D34*E34</f>
        <v>573289</v>
      </c>
      <c r="G34" s="120"/>
    </row>
    <row r="35" spans="1:7" ht="25.15" customHeight="1" x14ac:dyDescent="0.25">
      <c r="A35" s="79">
        <v>3</v>
      </c>
      <c r="B35" s="69" t="s">
        <v>92</v>
      </c>
      <c r="C35" s="70" t="s">
        <v>59</v>
      </c>
      <c r="D35" s="79">
        <v>1</v>
      </c>
      <c r="E35" s="71">
        <v>904784</v>
      </c>
      <c r="F35" s="71">
        <f t="shared" si="2"/>
        <v>904784</v>
      </c>
      <c r="G35" s="120"/>
    </row>
    <row r="36" spans="1:7" ht="25.15" customHeight="1" x14ac:dyDescent="0.25">
      <c r="A36" s="79">
        <v>4</v>
      </c>
      <c r="B36" s="69" t="s">
        <v>93</v>
      </c>
      <c r="C36" s="70" t="s">
        <v>59</v>
      </c>
      <c r="D36" s="79">
        <v>1</v>
      </c>
      <c r="E36" s="71">
        <v>454870</v>
      </c>
      <c r="F36" s="71">
        <f t="shared" si="2"/>
        <v>454870</v>
      </c>
      <c r="G36" s="143"/>
    </row>
    <row r="37" spans="1:7" ht="25.15" customHeight="1" x14ac:dyDescent="0.25">
      <c r="A37" s="79">
        <v>5</v>
      </c>
      <c r="B37" s="69" t="s">
        <v>94</v>
      </c>
      <c r="C37" s="70" t="s">
        <v>59</v>
      </c>
      <c r="D37" s="79">
        <v>1</v>
      </c>
      <c r="E37" s="71">
        <v>400000</v>
      </c>
      <c r="F37" s="71">
        <f t="shared" si="2"/>
        <v>400000</v>
      </c>
      <c r="G37" s="123" t="s">
        <v>83</v>
      </c>
    </row>
    <row r="38" spans="1:7" ht="25.15" customHeight="1" x14ac:dyDescent="0.25">
      <c r="A38" s="79">
        <v>6</v>
      </c>
      <c r="B38" s="69" t="s">
        <v>95</v>
      </c>
      <c r="C38" s="70" t="s">
        <v>59</v>
      </c>
      <c r="D38" s="79">
        <v>1</v>
      </c>
      <c r="E38" s="71">
        <v>300000</v>
      </c>
      <c r="F38" s="71">
        <f t="shared" si="2"/>
        <v>300000</v>
      </c>
      <c r="G38" s="123"/>
    </row>
    <row r="39" spans="1:7" ht="25.15" customHeight="1" x14ac:dyDescent="0.25">
      <c r="A39" s="79">
        <v>7</v>
      </c>
      <c r="B39" s="69" t="s">
        <v>96</v>
      </c>
      <c r="C39" s="70" t="s">
        <v>59</v>
      </c>
      <c r="D39" s="79">
        <v>1</v>
      </c>
      <c r="E39" s="71">
        <v>300000</v>
      </c>
      <c r="F39" s="71">
        <f t="shared" si="2"/>
        <v>300000</v>
      </c>
      <c r="G39" s="123"/>
    </row>
    <row r="40" spans="1:7" ht="25.15" customHeight="1" x14ac:dyDescent="0.25">
      <c r="A40" s="79">
        <v>8</v>
      </c>
      <c r="B40" s="69" t="s">
        <v>97</v>
      </c>
      <c r="C40" s="70" t="s">
        <v>59</v>
      </c>
      <c r="D40" s="79">
        <v>1</v>
      </c>
      <c r="E40" s="71">
        <v>300000</v>
      </c>
      <c r="F40" s="71">
        <f t="shared" si="2"/>
        <v>300000</v>
      </c>
      <c r="G40" s="123"/>
    </row>
    <row r="41" spans="1:7" ht="25.15" customHeight="1" x14ac:dyDescent="0.25">
      <c r="A41" s="79">
        <v>9</v>
      </c>
      <c r="B41" s="69" t="s">
        <v>98</v>
      </c>
      <c r="C41" s="70" t="s">
        <v>59</v>
      </c>
      <c r="D41" s="79">
        <v>1</v>
      </c>
      <c r="E41" s="71">
        <v>300000</v>
      </c>
      <c r="F41" s="71">
        <f t="shared" si="2"/>
        <v>300000</v>
      </c>
      <c r="G41" s="123"/>
    </row>
    <row r="42" spans="1:7" ht="25.15" customHeight="1" x14ac:dyDescent="0.25">
      <c r="A42" s="79">
        <v>10</v>
      </c>
      <c r="B42" s="69" t="s">
        <v>99</v>
      </c>
      <c r="C42" s="70" t="s">
        <v>59</v>
      </c>
      <c r="D42" s="79">
        <v>1</v>
      </c>
      <c r="E42" s="71">
        <v>300000</v>
      </c>
      <c r="F42" s="71">
        <f t="shared" si="2"/>
        <v>300000</v>
      </c>
      <c r="G42" s="123"/>
    </row>
    <row r="43" spans="1:7" ht="25.15" customHeight="1" x14ac:dyDescent="0.25">
      <c r="A43" s="79">
        <v>11</v>
      </c>
      <c r="B43" s="69" t="s">
        <v>100</v>
      </c>
      <c r="C43" s="70" t="s">
        <v>59</v>
      </c>
      <c r="D43" s="79">
        <v>1</v>
      </c>
      <c r="E43" s="71">
        <v>300000</v>
      </c>
      <c r="F43" s="71">
        <f t="shared" si="2"/>
        <v>300000</v>
      </c>
      <c r="G43" s="123"/>
    </row>
    <row r="44" spans="1:7" ht="25.15" customHeight="1" x14ac:dyDescent="0.25">
      <c r="A44" s="9">
        <v>12</v>
      </c>
      <c r="B44" s="10" t="s">
        <v>101</v>
      </c>
      <c r="C44" s="54" t="s">
        <v>59</v>
      </c>
      <c r="D44" s="9">
        <v>1</v>
      </c>
      <c r="E44" s="59">
        <v>500000</v>
      </c>
      <c r="F44" s="71">
        <f t="shared" si="2"/>
        <v>500000</v>
      </c>
      <c r="G44" s="123"/>
    </row>
    <row r="45" spans="1:7" ht="25.15" customHeight="1" x14ac:dyDescent="0.25">
      <c r="A45" s="98" t="s">
        <v>49</v>
      </c>
      <c r="B45" s="99" t="s">
        <v>102</v>
      </c>
      <c r="C45" s="78"/>
      <c r="D45" s="98"/>
      <c r="E45" s="100"/>
      <c r="F45" s="56">
        <f>F46</f>
        <v>4150000</v>
      </c>
      <c r="G45" s="122" t="s">
        <v>60</v>
      </c>
    </row>
    <row r="46" spans="1:7" ht="31.5" x14ac:dyDescent="0.25">
      <c r="A46" s="79"/>
      <c r="B46" s="69" t="s">
        <v>86</v>
      </c>
      <c r="C46" s="70" t="s">
        <v>103</v>
      </c>
      <c r="D46" s="79">
        <v>1</v>
      </c>
      <c r="E46" s="71">
        <v>4150000</v>
      </c>
      <c r="F46" s="71">
        <f t="shared" ref="F46" si="3">D46*E46</f>
        <v>4150000</v>
      </c>
      <c r="G46" s="123"/>
    </row>
    <row r="47" spans="1:7" ht="30.6" customHeight="1" x14ac:dyDescent="0.25">
      <c r="A47" s="72"/>
      <c r="B47" s="66" t="s">
        <v>119</v>
      </c>
      <c r="C47" s="81"/>
      <c r="D47" s="72"/>
      <c r="E47" s="74"/>
      <c r="F47" s="74">
        <f>F7+F31</f>
        <v>16108402</v>
      </c>
      <c r="G47" s="72"/>
    </row>
    <row r="48" spans="1:7" ht="30.6" customHeight="1" x14ac:dyDescent="0.25">
      <c r="A48" s="72"/>
      <c r="B48" s="66" t="s">
        <v>43</v>
      </c>
      <c r="C48" s="81"/>
      <c r="D48" s="72"/>
      <c r="E48" s="74"/>
      <c r="F48" s="74">
        <f>F47*10%</f>
        <v>1610840.2000000002</v>
      </c>
      <c r="G48" s="72"/>
    </row>
    <row r="49" spans="1:7" ht="30.6" customHeight="1" x14ac:dyDescent="0.25">
      <c r="A49" s="72"/>
      <c r="B49" s="66" t="s">
        <v>104</v>
      </c>
      <c r="C49" s="81"/>
      <c r="D49" s="72"/>
      <c r="E49" s="74"/>
      <c r="F49" s="74">
        <f>F47+F48</f>
        <v>17719242.199999999</v>
      </c>
      <c r="G49" s="72"/>
    </row>
    <row r="50" spans="1:7" s="88" customFormat="1" ht="30.6" customHeight="1" x14ac:dyDescent="0.25">
      <c r="A50" s="57" t="s">
        <v>63</v>
      </c>
      <c r="B50" s="130" t="s">
        <v>106</v>
      </c>
      <c r="C50" s="130"/>
      <c r="D50" s="63" t="s">
        <v>116</v>
      </c>
      <c r="E50" s="82"/>
      <c r="F50" s="83">
        <f>SUM(F51:F53)</f>
        <v>1520000</v>
      </c>
      <c r="G50" s="57"/>
    </row>
    <row r="51" spans="1:7" ht="30.6" customHeight="1" x14ac:dyDescent="0.25">
      <c r="A51" s="80">
        <v>1</v>
      </c>
      <c r="B51" s="7" t="s">
        <v>108</v>
      </c>
      <c r="C51" s="53" t="s">
        <v>110</v>
      </c>
      <c r="D51" s="80">
        <v>1</v>
      </c>
      <c r="E51" s="56">
        <v>560000</v>
      </c>
      <c r="F51" s="56">
        <f>E51*D51</f>
        <v>560000</v>
      </c>
      <c r="G51" s="119" t="s">
        <v>122</v>
      </c>
    </row>
    <row r="52" spans="1:7" ht="30.6" customHeight="1" x14ac:dyDescent="0.25">
      <c r="A52" s="79">
        <v>2</v>
      </c>
      <c r="B52" s="69" t="s">
        <v>109</v>
      </c>
      <c r="C52" s="70" t="s">
        <v>110</v>
      </c>
      <c r="D52" s="79">
        <v>1</v>
      </c>
      <c r="E52" s="71">
        <v>480000</v>
      </c>
      <c r="F52" s="71">
        <f t="shared" ref="F52:F54" si="4">E52*D52</f>
        <v>480000</v>
      </c>
      <c r="G52" s="120"/>
    </row>
    <row r="53" spans="1:7" ht="30.6" customHeight="1" x14ac:dyDescent="0.25">
      <c r="A53" s="79">
        <v>3</v>
      </c>
      <c r="B53" s="97" t="s">
        <v>117</v>
      </c>
      <c r="C53" s="70" t="s">
        <v>110</v>
      </c>
      <c r="D53" s="79">
        <v>2</v>
      </c>
      <c r="E53" s="71">
        <v>240000</v>
      </c>
      <c r="F53" s="71">
        <f t="shared" si="4"/>
        <v>480000</v>
      </c>
      <c r="G53" s="120"/>
    </row>
    <row r="54" spans="1:7" ht="30.6" customHeight="1" x14ac:dyDescent="0.25">
      <c r="A54" s="9">
        <v>4</v>
      </c>
      <c r="B54" s="10" t="s">
        <v>107</v>
      </c>
      <c r="C54" s="54" t="s">
        <v>110</v>
      </c>
      <c r="D54" s="9">
        <v>1</v>
      </c>
      <c r="E54" s="59">
        <v>240000</v>
      </c>
      <c r="F54" s="59">
        <f t="shared" si="4"/>
        <v>240000</v>
      </c>
      <c r="G54" s="121"/>
    </row>
    <row r="55" spans="1:7" ht="30.6" customHeight="1" x14ac:dyDescent="0.25">
      <c r="A55" s="57" t="s">
        <v>124</v>
      </c>
      <c r="B55" s="84" t="s">
        <v>127</v>
      </c>
      <c r="C55" s="85"/>
      <c r="D55" s="72"/>
      <c r="E55" s="74"/>
      <c r="F55" s="74">
        <f>SUM(F56:F57)</f>
        <v>400000</v>
      </c>
      <c r="G55" s="61"/>
    </row>
    <row r="56" spans="1:7" ht="71.45" customHeight="1" x14ac:dyDescent="0.25">
      <c r="A56" s="72"/>
      <c r="B56" s="124" t="s">
        <v>125</v>
      </c>
      <c r="C56" s="125"/>
      <c r="D56" s="66"/>
      <c r="E56" s="74">
        <v>100000</v>
      </c>
      <c r="F56" s="74">
        <v>100000</v>
      </c>
      <c r="G56" s="119" t="s">
        <v>126</v>
      </c>
    </row>
    <row r="57" spans="1:7" ht="71.45" customHeight="1" x14ac:dyDescent="0.25">
      <c r="A57" s="72"/>
      <c r="B57" s="124" t="s">
        <v>128</v>
      </c>
      <c r="C57" s="125"/>
      <c r="D57" s="72"/>
      <c r="E57" s="74">
        <v>300000</v>
      </c>
      <c r="F57" s="74">
        <v>300000</v>
      </c>
      <c r="G57" s="121"/>
    </row>
    <row r="58" spans="1:7" ht="25.9" customHeight="1" x14ac:dyDescent="0.25">
      <c r="A58" s="63" t="s">
        <v>47</v>
      </c>
      <c r="B58" s="131" t="s">
        <v>120</v>
      </c>
      <c r="C58" s="132"/>
      <c r="D58" s="63" t="s">
        <v>116</v>
      </c>
      <c r="E58" s="55"/>
      <c r="F58" s="55">
        <f>F59+F64</f>
        <v>2640000</v>
      </c>
      <c r="G58" s="62"/>
    </row>
    <row r="59" spans="1:7" ht="25.9" customHeight="1" x14ac:dyDescent="0.25">
      <c r="A59" s="57" t="s">
        <v>129</v>
      </c>
      <c r="B59" s="130" t="s">
        <v>111</v>
      </c>
      <c r="C59" s="130"/>
      <c r="D59" s="57" t="s">
        <v>116</v>
      </c>
      <c r="E59" s="82"/>
      <c r="F59" s="83">
        <f>SUM(F60:F62)</f>
        <v>2240000</v>
      </c>
      <c r="G59" s="57"/>
    </row>
    <row r="60" spans="1:7" ht="25.9" customHeight="1" x14ac:dyDescent="0.25">
      <c r="A60" s="72">
        <v>1</v>
      </c>
      <c r="B60" s="7" t="s">
        <v>112</v>
      </c>
      <c r="C60" s="53" t="s">
        <v>110</v>
      </c>
      <c r="D60" s="80">
        <v>1</v>
      </c>
      <c r="E60" s="56">
        <v>560000</v>
      </c>
      <c r="F60" s="56">
        <f>E60*D60</f>
        <v>560000</v>
      </c>
      <c r="G60" s="127" t="s">
        <v>122</v>
      </c>
    </row>
    <row r="61" spans="1:7" ht="25.9" customHeight="1" x14ac:dyDescent="0.25">
      <c r="A61" s="72">
        <v>2</v>
      </c>
      <c r="B61" s="69" t="s">
        <v>113</v>
      </c>
      <c r="C61" s="70" t="s">
        <v>110</v>
      </c>
      <c r="D61" s="79">
        <v>1</v>
      </c>
      <c r="E61" s="71">
        <v>480000</v>
      </c>
      <c r="F61" s="71">
        <f t="shared" ref="F61:F63" si="5">E61*D61</f>
        <v>480000</v>
      </c>
      <c r="G61" s="128"/>
    </row>
    <row r="62" spans="1:7" ht="25.9" customHeight="1" x14ac:dyDescent="0.25">
      <c r="A62" s="72">
        <v>3</v>
      </c>
      <c r="B62" s="97" t="s">
        <v>121</v>
      </c>
      <c r="C62" s="70" t="s">
        <v>110</v>
      </c>
      <c r="D62" s="79">
        <v>5</v>
      </c>
      <c r="E62" s="71">
        <v>240000</v>
      </c>
      <c r="F62" s="71">
        <f>E62*D62</f>
        <v>1200000</v>
      </c>
      <c r="G62" s="128"/>
    </row>
    <row r="63" spans="1:7" ht="25.9" customHeight="1" x14ac:dyDescent="0.25">
      <c r="A63" s="72">
        <v>4</v>
      </c>
      <c r="B63" s="10" t="s">
        <v>107</v>
      </c>
      <c r="C63" s="54" t="s">
        <v>110</v>
      </c>
      <c r="D63" s="9">
        <v>1</v>
      </c>
      <c r="E63" s="59">
        <v>240000</v>
      </c>
      <c r="F63" s="59">
        <f t="shared" si="5"/>
        <v>240000</v>
      </c>
      <c r="G63" s="129"/>
    </row>
    <row r="64" spans="1:7" ht="25.9" customHeight="1" x14ac:dyDescent="0.25">
      <c r="A64" s="57" t="s">
        <v>130</v>
      </c>
      <c r="B64" s="86" t="s">
        <v>127</v>
      </c>
      <c r="C64" s="90"/>
      <c r="D64" s="90"/>
      <c r="E64" s="91"/>
      <c r="F64" s="83">
        <v>400000</v>
      </c>
      <c r="G64" s="92"/>
    </row>
    <row r="65" spans="1:7" ht="48.4" customHeight="1" x14ac:dyDescent="0.25">
      <c r="A65" s="72">
        <v>1</v>
      </c>
      <c r="B65" s="124" t="s">
        <v>125</v>
      </c>
      <c r="C65" s="125"/>
      <c r="D65" s="93"/>
      <c r="E65" s="94">
        <v>100000</v>
      </c>
      <c r="F65" s="94">
        <v>100000</v>
      </c>
      <c r="G65" s="93" t="s">
        <v>126</v>
      </c>
    </row>
    <row r="66" spans="1:7" ht="52.15" customHeight="1" x14ac:dyDescent="0.25">
      <c r="A66" s="72">
        <v>2</v>
      </c>
      <c r="B66" s="124" t="s">
        <v>128</v>
      </c>
      <c r="C66" s="125"/>
      <c r="D66" s="93"/>
      <c r="E66" s="94">
        <v>300000</v>
      </c>
      <c r="F66" s="94">
        <v>300000</v>
      </c>
      <c r="G66" s="93" t="s">
        <v>126</v>
      </c>
    </row>
    <row r="67" spans="1:7" s="96" customFormat="1" ht="15.75" customHeight="1" x14ac:dyDescent="0.25">
      <c r="B67" s="126" t="s">
        <v>123</v>
      </c>
      <c r="C67" s="126"/>
      <c r="D67" s="126"/>
      <c r="E67" s="126"/>
      <c r="F67" s="126"/>
      <c r="G67" s="126"/>
    </row>
  </sheetData>
  <mergeCells count="26">
    <mergeCell ref="B5:D5"/>
    <mergeCell ref="B7:C7"/>
    <mergeCell ref="G9:G24"/>
    <mergeCell ref="G25:G27"/>
    <mergeCell ref="G32:G36"/>
    <mergeCell ref="B4:C4"/>
    <mergeCell ref="A1:G1"/>
    <mergeCell ref="A2:A3"/>
    <mergeCell ref="B2:C3"/>
    <mergeCell ref="D2:D3"/>
    <mergeCell ref="E2:E3"/>
    <mergeCell ref="F2:F3"/>
    <mergeCell ref="G2:G3"/>
    <mergeCell ref="G45:G46"/>
    <mergeCell ref="B56:C56"/>
    <mergeCell ref="B57:C57"/>
    <mergeCell ref="B67:G67"/>
    <mergeCell ref="G37:G44"/>
    <mergeCell ref="G51:G54"/>
    <mergeCell ref="B65:C65"/>
    <mergeCell ref="B66:C66"/>
    <mergeCell ref="G60:G63"/>
    <mergeCell ref="B59:C59"/>
    <mergeCell ref="B50:C50"/>
    <mergeCell ref="B58:C58"/>
    <mergeCell ref="G56:G57"/>
  </mergeCells>
  <pageMargins left="0.35433070866141736" right="0.15748031496062992" top="0.39370078740157483" bottom="0.39370078740157483" header="0.31496062992125984" footer="0.15748031496062992"/>
  <pageSetup paperSize="9" scale="9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 (2)</vt:lpstr>
      <vt:lpstr>PL cap huyen</vt:lpstr>
      <vt:lpstr>'Sheet1 (2)'!Print_Area</vt:lpstr>
      <vt:lpstr>'Sheet1 (2)'!Print_Titles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PCPhuong</cp:lastModifiedBy>
  <cp:lastPrinted>2021-08-29T04:14:24Z</cp:lastPrinted>
  <dcterms:created xsi:type="dcterms:W3CDTF">2016-10-12T03:41:05Z</dcterms:created>
  <dcterms:modified xsi:type="dcterms:W3CDTF">2021-08-31T02:47:17Z</dcterms:modified>
</cp:coreProperties>
</file>